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showInkAnnotation="0"/>
  <xr:revisionPtr revIDLastSave="0" documentId="13_ncr:1_{0BB0EF2F-7C94-4A0B-8985-FB89DD20301D}" xr6:coauthVersionLast="47" xr6:coauthVersionMax="47" xr10:uidLastSave="{00000000-0000-0000-0000-000000000000}"/>
  <bookViews>
    <workbookView xWindow="-120" yWindow="-120" windowWidth="29040" windowHeight="17640" xr2:uid="{00000000-000D-0000-FFFF-FFFF00000000}"/>
  </bookViews>
  <sheets>
    <sheet name="WRD" sheetId="4" r:id="rId1"/>
  </sheets>
  <definedNames>
    <definedName name="_xlnm.Print_Area" localSheetId="0">WRD!$A$1:$V$13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 l="1"/>
  <c r="Q13" i="4" s="1"/>
  <c r="O12" i="4" l="1"/>
  <c r="S12" i="4" s="1"/>
  <c r="N12" i="4" l="1"/>
  <c r="R12" i="4" s="1"/>
  <c r="K12" i="4" l="1"/>
  <c r="L13" i="4" s="1"/>
  <c r="H13" i="4" l="1"/>
  <c r="T12" i="4" l="1"/>
  <c r="U12" i="4" l="1"/>
  <c r="V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0" authorId="0" shapeId="0" xr:uid="{00000000-0006-0000-0000-000011000000}">
      <text>
        <r>
          <rPr>
            <b/>
            <sz val="9"/>
            <color indexed="81"/>
            <rFont val="Tahoma"/>
            <family val="2"/>
          </rPr>
          <t>Author:</t>
        </r>
        <r>
          <rPr>
            <sz val="9"/>
            <color indexed="81"/>
            <rFont val="Tahoma"/>
            <family val="2"/>
          </rPr>
          <t xml:space="preserve">
Adjudicated Right. 
Can be found in the latest WCB Watermaster Report, Table 1.</t>
        </r>
      </text>
    </comment>
    <comment ref="C10" authorId="0" shapeId="0" xr:uid="{00000000-0006-0000-0000-000012000000}">
      <text>
        <r>
          <rPr>
            <b/>
            <sz val="9"/>
            <color indexed="81"/>
            <rFont val="Tahoma"/>
            <family val="2"/>
          </rPr>
          <t>Author:</t>
        </r>
        <r>
          <rPr>
            <sz val="9"/>
            <color indexed="81"/>
            <rFont val="Tahoma"/>
            <family val="2"/>
          </rPr>
          <t xml:space="preserve">
Includes Normal Carryover plus Drought Carryover as documented in the most recent Watermaster Report, Table 1, Last Column, less any carryover that was converted to storage in the current year. If you convert Normal Carryover to storage in the current year, make sure to deduct that amount from Column C when adding to Column H.</t>
        </r>
      </text>
    </comment>
    <comment ref="F10" authorId="0" shapeId="0" xr:uid="{00000000-0006-0000-0000-000013000000}">
      <text>
        <r>
          <rPr>
            <b/>
            <sz val="9"/>
            <color indexed="81"/>
            <rFont val="Tahoma"/>
            <family val="2"/>
          </rPr>
          <t>Author:</t>
        </r>
        <r>
          <rPr>
            <sz val="9"/>
            <color indexed="81"/>
            <rFont val="Tahoma"/>
            <family val="2"/>
          </rPr>
          <t xml:space="preserve">
Leases you purchased or sold with flex in the current year.  If you leased in rights, enter a positive number. If you leased them out, enter a negative number.</t>
        </r>
      </text>
    </comment>
    <comment ref="G10" authorId="0" shapeId="0" xr:uid="{00000000-0006-0000-0000-000014000000}">
      <text>
        <r>
          <rPr>
            <b/>
            <sz val="9"/>
            <color indexed="81"/>
            <rFont val="Tahoma"/>
            <family val="2"/>
          </rPr>
          <t>Author:</t>
        </r>
        <r>
          <rPr>
            <sz val="9"/>
            <color indexed="81"/>
            <rFont val="Tahoma"/>
            <family val="2"/>
          </rPr>
          <t xml:space="preserve">
Leases you purchased or sold without flex in the current year. If you leased in rights, enter a positive number. If you leased them out, enter a negative number.</t>
        </r>
      </text>
    </comment>
    <comment ref="H10" authorId="0" shapeId="0" xr:uid="{00000000-0006-0000-0000-000015000000}">
      <text>
        <r>
          <rPr>
            <b/>
            <sz val="9"/>
            <color indexed="81"/>
            <rFont val="Tahoma"/>
            <family val="2"/>
          </rPr>
          <t>Author:</t>
        </r>
        <r>
          <rPr>
            <sz val="9"/>
            <color indexed="81"/>
            <rFont val="Tahoma"/>
            <family val="2"/>
          </rPr>
          <t xml:space="preserve">
The water you have in storage. Can be found in the latest WCB Watermaster Report, Table 1, plus any water you stored in the current year. If you convert carryover to storage in current year, make sure to deduct that amount from Column C when adding to Column H.</t>
        </r>
      </text>
    </comment>
    <comment ref="I10" authorId="0" shapeId="0" xr:uid="{14E516E2-8906-454D-9726-539724F9E169}">
      <text>
        <r>
          <rPr>
            <b/>
            <sz val="9"/>
            <color indexed="81"/>
            <rFont val="Tahoma"/>
            <family val="2"/>
          </rPr>
          <t>Author:</t>
        </r>
        <r>
          <rPr>
            <sz val="9"/>
            <color indexed="81"/>
            <rFont val="Tahoma"/>
            <family val="2"/>
          </rPr>
          <t xml:space="preserve">
Increased Extractions allowed by Section IV.K. of the Central Basin Third Amended Judgment. Certain purveyors which are parties to both judgments may exceed their APA by an amount not to exceed 5,000 af for a particular administartive year and not to exceed their unused 'Adjudicated Rights' in the West Coast Basin provided that said increase causes no Material Physical Harm.</t>
        </r>
      </text>
    </comment>
    <comment ref="J10" authorId="0" shapeId="0" xr:uid="{00000000-0006-0000-0000-000016000000}">
      <text>
        <r>
          <rPr>
            <b/>
            <sz val="9"/>
            <color indexed="81"/>
            <rFont val="Tahoma"/>
            <family val="2"/>
          </rPr>
          <t>Author:</t>
        </r>
        <r>
          <rPr>
            <sz val="9"/>
            <color indexed="81"/>
            <rFont val="Tahoma"/>
            <family val="2"/>
          </rPr>
          <t xml:space="preserve">
The sum of all rights:   Columns B through I</t>
        </r>
      </text>
    </comment>
    <comment ref="K10" authorId="0" shapeId="0" xr:uid="{00000000-0006-0000-0000-000017000000}">
      <text>
        <r>
          <rPr>
            <b/>
            <sz val="9"/>
            <color indexed="81"/>
            <rFont val="Tahoma"/>
            <family val="2"/>
          </rPr>
          <t>Author:</t>
        </r>
        <r>
          <rPr>
            <sz val="9"/>
            <color indexed="81"/>
            <rFont val="Tahoma"/>
            <family val="2"/>
          </rPr>
          <t xml:space="preserve">
Total Extraction Right equals the Maximum Yearly Extraction Allowed.
Maximum Yearly Extraction = (Adjudicated Production Right + or - Leased Rights) + Carryover/Stored Water Rights, provided that Maximum Yearly Extraction cannot exceed (Adjudicated Production Right + or - Leased Rights) x 120%, unless additional pumping is allowed by Water Rights Panel. Cannot exceed Total Rights.  </t>
        </r>
      </text>
    </comment>
    <comment ref="L10" authorId="0" shapeId="0" xr:uid="{00000000-0006-0000-0000-000018000000}">
      <text>
        <r>
          <rPr>
            <b/>
            <sz val="9"/>
            <color indexed="81"/>
            <rFont val="Tahoma"/>
            <family val="2"/>
          </rPr>
          <t>Author:</t>
        </r>
        <r>
          <rPr>
            <sz val="9"/>
            <color indexed="81"/>
            <rFont val="Tahoma"/>
            <family val="2"/>
          </rPr>
          <t xml:space="preserve">
Enter the amount you expect to pump from your storage account in the current year</t>
        </r>
      </text>
    </comment>
    <comment ref="M10" authorId="0" shapeId="0" xr:uid="{B1351FF9-EAF3-4541-8FBD-28017DF4FD7C}">
      <text>
        <r>
          <rPr>
            <b/>
            <sz val="9"/>
            <color indexed="81"/>
            <rFont val="Tahoma"/>
            <family val="2"/>
          </rPr>
          <t>Author:</t>
        </r>
        <r>
          <rPr>
            <sz val="9"/>
            <color indexed="81"/>
            <rFont val="Tahoma"/>
            <family val="2"/>
          </rPr>
          <t xml:space="preserve">
Include all other production for the year other than Storage</t>
        </r>
      </text>
    </comment>
    <comment ref="N10" authorId="0" shapeId="0" xr:uid="{45E174E5-259C-4288-823B-4A818E9F5DC0}">
      <text>
        <r>
          <rPr>
            <b/>
            <sz val="9"/>
            <color indexed="81"/>
            <rFont val="Tahoma"/>
            <family val="2"/>
          </rPr>
          <t>Author:</t>
        </r>
        <r>
          <rPr>
            <sz val="9"/>
            <color indexed="81"/>
            <rFont val="Tahoma"/>
            <family val="2"/>
          </rPr>
          <t xml:space="preserve">
Balance of Rights at end of year. Equals Total Rights - Storage Pumped - Other Rights Pumped</t>
        </r>
      </text>
    </comment>
    <comment ref="O10" authorId="0" shapeId="0" xr:uid="{F1E853ED-3546-452E-831A-85A2EEDEA0A5}">
      <text>
        <r>
          <rPr>
            <b/>
            <sz val="9"/>
            <color indexed="81"/>
            <rFont val="Tahoma"/>
            <family val="2"/>
          </rPr>
          <t>Author:</t>
        </r>
        <r>
          <rPr>
            <sz val="9"/>
            <color indexed="81"/>
            <rFont val="Tahoma"/>
            <family val="2"/>
          </rPr>
          <t xml:space="preserve">
The remaining yearly balance in your storage account:
Storage Balance = Water in Storage - Storage Pumped</t>
        </r>
      </text>
    </comment>
    <comment ref="V10" authorId="0" shapeId="0" xr:uid="{00000000-0006-0000-0000-00001A000000}">
      <text>
        <r>
          <rPr>
            <b/>
            <sz val="9"/>
            <color indexed="81"/>
            <rFont val="Tahoma"/>
            <family val="2"/>
          </rPr>
          <t>Author:</t>
        </r>
        <r>
          <rPr>
            <sz val="9"/>
            <color indexed="81"/>
            <rFont val="Tahoma"/>
            <family val="2"/>
          </rPr>
          <t xml:space="preserve">
Rights that could not be carried over into next year due to caps on normal carryover. </t>
        </r>
      </text>
    </comment>
    <comment ref="P11" authorId="0" shapeId="0" xr:uid="{00000000-0006-0000-0000-00001B000000}">
      <text>
        <r>
          <rPr>
            <b/>
            <sz val="9"/>
            <color indexed="81"/>
            <rFont val="Tahoma"/>
            <family val="2"/>
          </rPr>
          <t>Author:</t>
        </r>
        <r>
          <rPr>
            <sz val="9"/>
            <color indexed="81"/>
            <rFont val="Tahoma"/>
            <family val="2"/>
          </rPr>
          <t xml:space="preserve">
One time allocation allowed by the court due to a 1977 drought. Can be found in the latest WCB Watermaster Report, Table 1.</t>
        </r>
      </text>
    </comment>
    <comment ref="R11" authorId="0" shapeId="0" xr:uid="{00000000-0006-0000-0000-00001C000000}">
      <text>
        <r>
          <rPr>
            <b/>
            <sz val="9"/>
            <color indexed="81"/>
            <rFont val="Tahoma"/>
            <family val="2"/>
          </rPr>
          <t>Author:</t>
        </r>
        <r>
          <rPr>
            <sz val="9"/>
            <color indexed="81"/>
            <rFont val="Tahoma"/>
            <family val="2"/>
          </rPr>
          <t xml:space="preserve">
Of your Total Rights Balance (Column N), the amount potentially eligible for Normal Carryover into the following year.  Equals Total Rights Balance less Water in Storage less Drought Carryover, as those two automatically carry over into next year unless you declare you pumped some or all of them in the current year.</t>
        </r>
      </text>
    </comment>
    <comment ref="S11" authorId="0" shapeId="0" xr:uid="{00000000-0006-0000-0000-00001D000000}">
      <text>
        <r>
          <rPr>
            <b/>
            <sz val="9"/>
            <color indexed="81"/>
            <rFont val="Tahoma"/>
            <family val="2"/>
          </rPr>
          <t>Author:</t>
        </r>
        <r>
          <rPr>
            <sz val="9"/>
            <color indexed="81"/>
            <rFont val="Tahoma"/>
            <family val="2"/>
          </rPr>
          <t xml:space="preserve">
In West Coast Basin, you can carryover up to the maximum cap of the greater of 1) Your AR plus (minus) leases with flex minus the amount in storage or 2) 20% of your AR plus (minus) leases with flex.   </t>
        </r>
      </text>
    </comment>
    <comment ref="T11" authorId="0" shapeId="0" xr:uid="{00000000-0006-0000-0000-00001E000000}">
      <text>
        <r>
          <rPr>
            <b/>
            <sz val="9"/>
            <color indexed="81"/>
            <rFont val="Tahoma"/>
            <family val="2"/>
          </rPr>
          <t>Author:</t>
        </r>
        <r>
          <rPr>
            <sz val="9"/>
            <color indexed="81"/>
            <rFont val="Tahoma"/>
            <family val="2"/>
          </rPr>
          <t xml:space="preserve">
Amount of normal carryover allowed into next year.</t>
        </r>
      </text>
    </comment>
    <comment ref="U11" authorId="0" shapeId="0" xr:uid="{00000000-0006-0000-0000-00001F000000}">
      <text>
        <r>
          <rPr>
            <b/>
            <sz val="9"/>
            <color indexed="81"/>
            <rFont val="Tahoma"/>
            <family val="2"/>
          </rPr>
          <t>Author:</t>
        </r>
        <r>
          <rPr>
            <sz val="9"/>
            <color indexed="81"/>
            <rFont val="Tahoma"/>
            <family val="2"/>
          </rPr>
          <t xml:space="preserve">
Drought Carryover Plus Normal Carryover Allowed</t>
        </r>
      </text>
    </comment>
    <comment ref="M12" authorId="0" shapeId="0" xr:uid="{A77BA094-4C67-4B5D-83E8-C69A44D2C6A8}">
      <text>
        <r>
          <rPr>
            <b/>
            <sz val="9"/>
            <color indexed="81"/>
            <rFont val="Tahoma"/>
            <family val="2"/>
          </rPr>
          <t>Author:</t>
        </r>
        <r>
          <rPr>
            <sz val="9"/>
            <color indexed="81"/>
            <rFont val="Tahoma"/>
            <family val="2"/>
          </rPr>
          <t xml:space="preserve">
estimate provided by Kavina </t>
        </r>
      </text>
    </comment>
  </commentList>
</comments>
</file>

<file path=xl/sharedStrings.xml><?xml version="1.0" encoding="utf-8"?>
<sst xmlns="http://schemas.openxmlformats.org/spreadsheetml/2006/main" count="49" uniqueCount="49">
  <si>
    <t>West Coast Basin</t>
  </si>
  <si>
    <t>B</t>
  </si>
  <si>
    <t>C</t>
  </si>
  <si>
    <t>D</t>
  </si>
  <si>
    <t>E</t>
  </si>
  <si>
    <t>F</t>
  </si>
  <si>
    <t>G</t>
  </si>
  <si>
    <t>H</t>
  </si>
  <si>
    <t>I</t>
  </si>
  <si>
    <t>J</t>
  </si>
  <si>
    <t>K</t>
  </si>
  <si>
    <t>L</t>
  </si>
  <si>
    <t>M</t>
  </si>
  <si>
    <t>N</t>
  </si>
  <si>
    <t>O</t>
  </si>
  <si>
    <t>Leases w/flex</t>
  </si>
  <si>
    <t>Leases w/o flex</t>
  </si>
  <si>
    <t>Party with Adjudicated Right (AR)</t>
  </si>
  <si>
    <t>P</t>
  </si>
  <si>
    <t>Q</t>
  </si>
  <si>
    <t>A</t>
  </si>
  <si>
    <t>Water In Storage</t>
  </si>
  <si>
    <t>Allowable Carryover (CO) Into Next Year</t>
  </si>
  <si>
    <t>Drought Carryover from 1977</t>
  </si>
  <si>
    <t>WRD ADMINISTRATIVE BODY OF WATERMASTER:  WORKSHEET TO TRACK GROUNDWATER RIGHTS</t>
  </si>
  <si>
    <t>All values are in Acre Feet</t>
  </si>
  <si>
    <t>Instructions: Enter values into cells on Rows 10 or 19 without shading. Shaded cells will perform the calculations and are locked. Text Cells have Comments to explain calculations, just hover cursor over cells.</t>
  </si>
  <si>
    <t>Adjudicated Right 
(AR)</t>
  </si>
  <si>
    <t>Drought Carryover</t>
  </si>
  <si>
    <t>R</t>
  </si>
  <si>
    <t>S</t>
  </si>
  <si>
    <t>Net Carryover From Previous Year</t>
  </si>
  <si>
    <t>Total Extraction Right</t>
  </si>
  <si>
    <t>Increased Extraction</t>
  </si>
  <si>
    <t>T</t>
  </si>
  <si>
    <t>Total Rights (sum of B through I)</t>
  </si>
  <si>
    <t>Storage Pumped</t>
  </si>
  <si>
    <t>Storage Balance</t>
  </si>
  <si>
    <t>U</t>
  </si>
  <si>
    <t>V</t>
  </si>
  <si>
    <t>Other Rights Pumped</t>
  </si>
  <si>
    <t>Total Carryover into Next Year (P+T)</t>
  </si>
  <si>
    <t>Unused (Lost) Rights for the Year (R-T)</t>
  </si>
  <si>
    <t>Carryover</t>
  </si>
  <si>
    <t>Net Rights Balance 
(J-L-M)</t>
  </si>
  <si>
    <t>Balance of
(N-O-P)</t>
  </si>
  <si>
    <t>Carryover Allowed</t>
  </si>
  <si>
    <t>Cap on Carryover</t>
  </si>
  <si>
    <t>Party/ Water Rights Holder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</si>
</sst>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Calibri"/>
      <family val="2"/>
      <scheme val="minor"/>
    </font>
    <font>
      <b/>
      <sz val="13"/>
      <color theme="1"/>
      <name val="Calibri"/>
      <family val="2"/>
      <scheme val="minor"/>
    </font>
    <font>
      <b/>
      <sz val="22"/>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Calibri"/>
      <family val="2"/>
      <scheme val="minor"/>
    </font>
    <font>
      <b/>
      <sz val="20"/>
      <color theme="8"/>
      <name val="Calibri"/>
      <family val="2"/>
      <scheme val="minor"/>
    </font>
    <font>
      <b/>
      <sz val="14"/>
      <color rgb="FFFF000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style="double">
        <color auto="1"/>
      </top>
      <bottom style="thin">
        <color auto="1"/>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double">
        <color auto="1"/>
      </top>
      <bottom/>
      <diagonal/>
    </border>
    <border>
      <left style="thick">
        <color auto="1"/>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bottom style="thin">
        <color indexed="64"/>
      </bottom>
      <diagonal/>
    </border>
    <border>
      <left style="thick">
        <color auto="1"/>
      </left>
      <right style="medium">
        <color auto="1"/>
      </right>
      <top style="thin">
        <color indexed="64"/>
      </top>
      <bottom style="double">
        <color indexed="64"/>
      </bottom>
      <diagonal/>
    </border>
    <border>
      <left style="medium">
        <color auto="1"/>
      </left>
      <right style="medium">
        <color auto="1"/>
      </right>
      <top style="thin">
        <color indexed="64"/>
      </top>
      <bottom style="double">
        <color indexed="64"/>
      </bottom>
      <diagonal/>
    </border>
    <border>
      <left style="thin">
        <color auto="1"/>
      </left>
      <right/>
      <top style="double">
        <color auto="1"/>
      </top>
      <bottom style="thin">
        <color auto="1"/>
      </bottom>
      <diagonal/>
    </border>
    <border>
      <left style="medium">
        <color auto="1"/>
      </left>
      <right/>
      <top style="thin">
        <color indexed="64"/>
      </top>
      <bottom style="thin">
        <color indexed="64"/>
      </bottom>
      <diagonal/>
    </border>
    <border>
      <left style="medium">
        <color auto="1"/>
      </left>
      <right/>
      <top style="thin">
        <color indexed="64"/>
      </top>
      <bottom style="double">
        <color indexed="64"/>
      </bottom>
      <diagonal/>
    </border>
    <border>
      <left style="medium">
        <color auto="1"/>
      </left>
      <right style="thick">
        <color auto="1"/>
      </right>
      <top style="double">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double">
        <color auto="1"/>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auto="1"/>
      </right>
      <top style="double">
        <color indexed="64"/>
      </top>
      <bottom style="thick">
        <color indexed="64"/>
      </bottom>
      <diagonal/>
    </border>
    <border>
      <left/>
      <right style="medium">
        <color auto="1"/>
      </right>
      <top style="thin">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auto="1"/>
      </bottom>
      <diagonal/>
    </border>
    <border>
      <left style="medium">
        <color auto="1"/>
      </left>
      <right/>
      <top style="double">
        <color auto="1"/>
      </top>
      <bottom style="thin">
        <color indexed="64"/>
      </bottom>
      <diagonal/>
    </border>
    <border>
      <left/>
      <right style="medium">
        <color auto="1"/>
      </right>
      <top style="double">
        <color auto="1"/>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right/>
      <top style="double">
        <color auto="1"/>
      </top>
      <bottom style="thin">
        <color indexed="64"/>
      </bottom>
      <diagonal/>
    </border>
    <border>
      <left/>
      <right/>
      <top/>
      <bottom style="double">
        <color auto="1"/>
      </bottom>
      <diagonal/>
    </border>
  </borders>
  <cellStyleXfs count="1">
    <xf numFmtId="0" fontId="0" fillId="0" borderId="0"/>
  </cellStyleXfs>
  <cellXfs count="52">
    <xf numFmtId="0" fontId="0" fillId="0" borderId="0" xfId="0"/>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7" fillId="0" borderId="0" xfId="0" applyFont="1"/>
    <xf numFmtId="0" fontId="1" fillId="0" borderId="13" xfId="0" applyFont="1" applyBorder="1" applyAlignment="1" applyProtection="1">
      <alignment horizontal="center" vertical="center"/>
      <protection locked="0"/>
    </xf>
    <xf numFmtId="40" fontId="1" fillId="0" borderId="14" xfId="0" applyNumberFormat="1" applyFont="1" applyBorder="1" applyAlignment="1" applyProtection="1">
      <alignment horizontal="center" vertical="center"/>
      <protection locked="0"/>
    </xf>
    <xf numFmtId="0" fontId="8" fillId="0" borderId="1" xfId="0" applyFont="1" applyBorder="1"/>
    <xf numFmtId="0" fontId="0" fillId="0" borderId="2" xfId="0" applyBorder="1"/>
    <xf numFmtId="0" fontId="0" fillId="0" borderId="3" xfId="0" applyBorder="1"/>
    <xf numFmtId="0" fontId="2" fillId="2" borderId="11" xfId="0" applyFont="1" applyFill="1" applyBorder="1" applyAlignment="1">
      <alignment horizontal="center" wrapText="1"/>
    </xf>
    <xf numFmtId="0" fontId="2" fillId="2" borderId="16" xfId="0" applyFont="1" applyFill="1" applyBorder="1" applyAlignment="1">
      <alignment horizontal="center" wrapText="1"/>
    </xf>
    <xf numFmtId="0" fontId="0" fillId="2" borderId="21" xfId="0" applyFill="1" applyBorder="1"/>
    <xf numFmtId="0" fontId="0" fillId="2" borderId="22" xfId="0" applyFill="1" applyBorder="1"/>
    <xf numFmtId="3" fontId="9" fillId="2" borderId="29" xfId="0" applyNumberFormat="1" applyFont="1" applyFill="1" applyBorder="1" applyAlignment="1">
      <alignment horizontal="center" vertical="center"/>
    </xf>
    <xf numFmtId="0" fontId="0" fillId="2" borderId="23" xfId="0" applyFill="1" applyBorder="1"/>
    <xf numFmtId="0" fontId="3" fillId="3" borderId="0" xfId="0" applyFont="1" applyFill="1" applyAlignment="1">
      <alignment horizontal="centerContinuous"/>
    </xf>
    <xf numFmtId="0" fontId="0" fillId="3" borderId="0" xfId="0" applyFill="1" applyAlignment="1">
      <alignment horizontal="centerContinuous"/>
    </xf>
    <xf numFmtId="0" fontId="7" fillId="0" borderId="0" xfId="0" applyFont="1" applyAlignment="1">
      <alignment horizontal="right"/>
    </xf>
    <xf numFmtId="0" fontId="7" fillId="0" borderId="0" xfId="0" applyFont="1" applyAlignment="1" applyProtection="1">
      <alignment horizontal="center"/>
      <protection locked="0"/>
    </xf>
    <xf numFmtId="3" fontId="9" fillId="2" borderId="29" xfId="0" applyNumberFormat="1" applyFont="1" applyFill="1" applyBorder="1" applyAlignment="1">
      <alignment horizontal="left" vertical="center"/>
    </xf>
    <xf numFmtId="3" fontId="9" fillId="2" borderId="22" xfId="0" applyNumberFormat="1" applyFont="1" applyFill="1" applyBorder="1" applyAlignment="1">
      <alignment horizontal="right" vertical="center"/>
    </xf>
    <xf numFmtId="0" fontId="2" fillId="2" borderId="12" xfId="0" applyFont="1" applyFill="1" applyBorder="1" applyAlignment="1">
      <alignment horizontal="center" wrapText="1"/>
    </xf>
    <xf numFmtId="0" fontId="4" fillId="0" borderId="35" xfId="0" applyFont="1" applyBorder="1" applyAlignment="1">
      <alignment horizontal="center" vertical="center"/>
    </xf>
    <xf numFmtId="40" fontId="0" fillId="0" borderId="0" xfId="0" applyNumberFormat="1"/>
    <xf numFmtId="40" fontId="1" fillId="2" borderId="14" xfId="0" applyNumberFormat="1" applyFont="1" applyFill="1" applyBorder="1" applyAlignment="1">
      <alignment horizontal="center" vertical="center"/>
    </xf>
    <xf numFmtId="40" fontId="1" fillId="2" borderId="17" xfId="0" applyNumberFormat="1" applyFont="1" applyFill="1" applyBorder="1" applyAlignment="1">
      <alignment horizontal="center" vertical="center"/>
    </xf>
    <xf numFmtId="40" fontId="1" fillId="2" borderId="20" xfId="0" applyNumberFormat="1" applyFont="1" applyFill="1" applyBorder="1" applyAlignment="1">
      <alignment horizontal="center" vertical="center"/>
    </xf>
    <xf numFmtId="0" fontId="2" fillId="2" borderId="7" xfId="0" applyFont="1" applyFill="1" applyBorder="1" applyAlignment="1">
      <alignment horizontal="center" wrapText="1"/>
    </xf>
    <xf numFmtId="0" fontId="2" fillId="2" borderId="10" xfId="0" applyFont="1" applyFill="1" applyBorder="1" applyAlignment="1">
      <alignment horizontal="center" wrapText="1"/>
    </xf>
    <xf numFmtId="0" fontId="2" fillId="2" borderId="8" xfId="0" applyFont="1" applyFill="1" applyBorder="1" applyAlignment="1">
      <alignment horizontal="center" wrapText="1"/>
    </xf>
    <xf numFmtId="0" fontId="0" fillId="2" borderId="11" xfId="0" applyFill="1" applyBorder="1" applyAlignment="1">
      <alignment horizontal="center" wrapText="1"/>
    </xf>
    <xf numFmtId="0" fontId="2" fillId="2" borderId="11" xfId="0" applyFont="1" applyFill="1" applyBorder="1" applyAlignment="1">
      <alignment horizontal="center" wrapText="1"/>
    </xf>
    <xf numFmtId="0" fontId="2" fillId="2" borderId="9" xfId="0" applyFont="1" applyFill="1" applyBorder="1" applyAlignment="1">
      <alignment horizontal="center" wrapText="1"/>
    </xf>
    <xf numFmtId="0" fontId="0" fillId="2" borderId="12" xfId="0" applyFill="1" applyBorder="1" applyAlignment="1">
      <alignment horizontal="center" wrapText="1"/>
    </xf>
    <xf numFmtId="40" fontId="1" fillId="0" borderId="17" xfId="0" applyNumberFormat="1" applyFont="1" applyBorder="1" applyAlignment="1" applyProtection="1">
      <alignment horizontal="center" vertical="center"/>
      <protection locked="0"/>
    </xf>
    <xf numFmtId="40" fontId="1" fillId="0" borderId="25" xfId="0" applyNumberFormat="1" applyFont="1" applyBorder="1" applyAlignment="1" applyProtection="1">
      <alignment horizontal="center" vertical="center"/>
      <protection locked="0"/>
    </xf>
    <xf numFmtId="0" fontId="4" fillId="2" borderId="30" xfId="0" applyFont="1" applyFill="1" applyBorder="1" applyAlignment="1">
      <alignment horizontal="center" wrapText="1"/>
    </xf>
    <xf numFmtId="0" fontId="4" fillId="2" borderId="34" xfId="0" applyFont="1" applyFill="1" applyBorder="1" applyAlignment="1">
      <alignment horizontal="center" wrapText="1"/>
    </xf>
    <xf numFmtId="0" fontId="4" fillId="2" borderId="31" xfId="0" applyFont="1" applyFill="1" applyBorder="1" applyAlignment="1">
      <alignment horizontal="center" wrapText="1"/>
    </xf>
    <xf numFmtId="0" fontId="2" fillId="2" borderId="32" xfId="0" applyFont="1" applyFill="1" applyBorder="1" applyAlignment="1">
      <alignment horizontal="center" wrapText="1"/>
    </xf>
    <xf numFmtId="0" fontId="2" fillId="2" borderId="33" xfId="0" applyFont="1" applyFill="1" applyBorder="1" applyAlignment="1">
      <alignment horizontal="center" wrapText="1"/>
    </xf>
    <xf numFmtId="40" fontId="1" fillId="0" borderId="28" xfId="0" applyNumberFormat="1"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 fillId="2" borderId="12" xfId="0" applyFont="1" applyFill="1" applyBorder="1" applyAlignment="1">
      <alignment horizontal="center" wrapText="1"/>
    </xf>
    <xf numFmtId="0" fontId="2" fillId="2" borderId="26" xfId="0" applyFont="1" applyFill="1" applyBorder="1" applyAlignment="1">
      <alignment horizontal="center" wrapText="1"/>
    </xf>
    <xf numFmtId="0" fontId="2" fillId="2" borderId="6" xfId="0" applyFont="1" applyFill="1" applyBorder="1" applyAlignment="1">
      <alignment horizontal="center" wrapText="1"/>
    </xf>
    <xf numFmtId="0" fontId="2" fillId="2" borderId="15" xfId="0" applyFont="1" applyFill="1" applyBorder="1" applyAlignment="1">
      <alignment horizontal="center"/>
    </xf>
    <xf numFmtId="0" fontId="2" fillId="2" borderId="18" xfId="0" applyFont="1" applyFill="1" applyBorder="1" applyAlignment="1">
      <alignment horizontal="center" wrapText="1"/>
    </xf>
    <xf numFmtId="0" fontId="2" fillId="2" borderId="19" xfId="0" applyFont="1" applyFill="1" applyBorder="1" applyAlignment="1">
      <alignment horizontal="center" wrapText="1"/>
    </xf>
    <xf numFmtId="0" fontId="2" fillId="2" borderId="27" xfId="0" applyFont="1" applyFill="1" applyBorder="1" applyAlignment="1">
      <alignment horizontal="center" wrapText="1"/>
    </xf>
    <xf numFmtId="0" fontId="0" fillId="2" borderId="24" xfId="0" applyFill="1" applyBorder="1" applyAlignment="1">
      <alignment horizontal="center" wrapText="1"/>
    </xf>
  </cellXfs>
  <cellStyles count="1">
    <cellStyle name="Normal"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590549</xdr:colOff>
      <xdr:row>13</xdr:row>
      <xdr:rowOff>175390</xdr:rowOff>
    </xdr:from>
    <xdr:to>
      <xdr:col>21</xdr:col>
      <xdr:colOff>900970</xdr:colOff>
      <xdr:row>17</xdr:row>
      <xdr:rowOff>36029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706974" y="7195315"/>
          <a:ext cx="2310671" cy="6321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4"/>
  <sheetViews>
    <sheetView tabSelected="1" zoomScale="90" zoomScaleNormal="90" workbookViewId="0">
      <selection activeCell="Z12" sqref="Z12"/>
    </sheetView>
  </sheetViews>
  <sheetFormatPr defaultRowHeight="15" x14ac:dyDescent="0.25"/>
  <cols>
    <col min="1" max="1" width="32.140625" customWidth="1"/>
    <col min="2" max="3" width="13.7109375" customWidth="1"/>
    <col min="4" max="4" width="9.7109375" customWidth="1"/>
    <col min="5" max="5" width="14.7109375" customWidth="1"/>
    <col min="6" max="9" width="12" customWidth="1"/>
    <col min="10" max="11" width="14.7109375" customWidth="1"/>
    <col min="12" max="15" width="13.42578125" customWidth="1"/>
    <col min="16" max="17" width="10.7109375" customWidth="1"/>
    <col min="18" max="18" width="12.28515625" customWidth="1"/>
    <col min="19" max="20" width="13.7109375" customWidth="1"/>
    <col min="21" max="21" width="16.28515625" customWidth="1"/>
    <col min="22" max="22" width="13.7109375" customWidth="1"/>
  </cols>
  <sheetData>
    <row r="1" spans="1:22" ht="28.5" x14ac:dyDescent="0.45">
      <c r="A1" s="16" t="s">
        <v>24</v>
      </c>
      <c r="B1" s="17"/>
      <c r="C1" s="17"/>
      <c r="D1" s="17"/>
      <c r="E1" s="17"/>
      <c r="F1" s="17"/>
      <c r="G1" s="17"/>
      <c r="H1" s="17"/>
      <c r="I1" s="17"/>
      <c r="J1" s="17"/>
      <c r="K1" s="17"/>
      <c r="L1" s="17"/>
      <c r="M1" s="17"/>
      <c r="N1" s="17"/>
      <c r="O1" s="17"/>
      <c r="P1" s="17"/>
      <c r="Q1" s="17"/>
      <c r="R1" s="17"/>
      <c r="S1" s="17"/>
      <c r="T1" s="17"/>
      <c r="U1" s="17"/>
    </row>
    <row r="3" spans="1:22" ht="18.75" x14ac:dyDescent="0.3">
      <c r="A3" s="4" t="s">
        <v>26</v>
      </c>
    </row>
    <row r="4" spans="1:22" ht="18.75" x14ac:dyDescent="0.3">
      <c r="A4" s="4" t="s">
        <v>25</v>
      </c>
    </row>
    <row r="5" spans="1:22" ht="18.75" x14ac:dyDescent="0.3">
      <c r="A5" s="4"/>
      <c r="I5" s="24"/>
      <c r="K5" s="24"/>
    </row>
    <row r="6" spans="1:22" ht="18.75" x14ac:dyDescent="0.3">
      <c r="B6" s="18"/>
      <c r="C6" s="19"/>
    </row>
    <row r="7" spans="1:22" ht="15.75" thickBot="1" x14ac:dyDescent="0.3"/>
    <row r="8" spans="1:22" ht="27" thickTop="1" x14ac:dyDescent="0.4">
      <c r="A8" s="7" t="s">
        <v>0</v>
      </c>
      <c r="B8" s="8"/>
      <c r="C8" s="8"/>
      <c r="D8" s="8"/>
      <c r="E8" s="8"/>
      <c r="F8" s="8"/>
      <c r="G8" s="8"/>
      <c r="H8" s="8"/>
      <c r="I8" s="8"/>
      <c r="J8" s="8"/>
      <c r="K8" s="8"/>
      <c r="L8" s="8"/>
      <c r="M8" s="8"/>
      <c r="N8" s="8"/>
      <c r="O8" s="8"/>
      <c r="P8" s="8"/>
      <c r="Q8" s="8"/>
      <c r="R8" s="8"/>
      <c r="S8" s="8"/>
      <c r="T8" s="8"/>
      <c r="U8" s="8"/>
      <c r="V8" s="9"/>
    </row>
    <row r="9" spans="1:22" ht="15.75" thickBot="1" x14ac:dyDescent="0.3">
      <c r="A9" s="3" t="s">
        <v>20</v>
      </c>
      <c r="B9" s="1" t="s">
        <v>1</v>
      </c>
      <c r="C9" s="1" t="s">
        <v>2</v>
      </c>
      <c r="D9" s="1" t="s">
        <v>3</v>
      </c>
      <c r="E9" s="1" t="s">
        <v>4</v>
      </c>
      <c r="F9" s="1" t="s">
        <v>5</v>
      </c>
      <c r="G9" s="1" t="s">
        <v>6</v>
      </c>
      <c r="H9" s="1" t="s">
        <v>7</v>
      </c>
      <c r="I9" s="1" t="s">
        <v>8</v>
      </c>
      <c r="J9" s="1" t="s">
        <v>9</v>
      </c>
      <c r="K9" s="1" t="s">
        <v>10</v>
      </c>
      <c r="L9" s="1" t="s">
        <v>11</v>
      </c>
      <c r="M9" s="1" t="s">
        <v>12</v>
      </c>
      <c r="N9" s="1" t="s">
        <v>13</v>
      </c>
      <c r="O9" s="1" t="s">
        <v>14</v>
      </c>
      <c r="P9" s="1" t="s">
        <v>18</v>
      </c>
      <c r="Q9" s="1" t="s">
        <v>19</v>
      </c>
      <c r="R9" s="1" t="s">
        <v>29</v>
      </c>
      <c r="S9" s="1" t="s">
        <v>30</v>
      </c>
      <c r="T9" s="1" t="s">
        <v>34</v>
      </c>
      <c r="U9" s="23" t="s">
        <v>38</v>
      </c>
      <c r="V9" s="2" t="s">
        <v>39</v>
      </c>
    </row>
    <row r="10" spans="1:22" ht="17.25" customHeight="1" thickTop="1" x14ac:dyDescent="0.3">
      <c r="A10" s="28" t="s">
        <v>17</v>
      </c>
      <c r="B10" s="30" t="s">
        <v>27</v>
      </c>
      <c r="C10" s="37" t="s">
        <v>31</v>
      </c>
      <c r="D10" s="38"/>
      <c r="E10" s="39"/>
      <c r="F10" s="33" t="s">
        <v>15</v>
      </c>
      <c r="G10" s="33" t="s">
        <v>16</v>
      </c>
      <c r="H10" s="30" t="s">
        <v>21</v>
      </c>
      <c r="I10" s="33" t="s">
        <v>33</v>
      </c>
      <c r="J10" s="30" t="s">
        <v>35</v>
      </c>
      <c r="K10" s="30" t="s">
        <v>32</v>
      </c>
      <c r="L10" s="30" t="s">
        <v>36</v>
      </c>
      <c r="M10" s="33" t="s">
        <v>40</v>
      </c>
      <c r="N10" s="33" t="s">
        <v>44</v>
      </c>
      <c r="O10" s="33" t="s">
        <v>37</v>
      </c>
      <c r="P10" s="45" t="s">
        <v>22</v>
      </c>
      <c r="Q10" s="46"/>
      <c r="R10" s="46"/>
      <c r="S10" s="46"/>
      <c r="T10" s="46"/>
      <c r="U10" s="47"/>
      <c r="V10" s="48" t="s">
        <v>42</v>
      </c>
    </row>
    <row r="11" spans="1:22" ht="70.5" customHeight="1" x14ac:dyDescent="0.3">
      <c r="A11" s="29"/>
      <c r="B11" s="31"/>
      <c r="C11" s="22" t="s">
        <v>43</v>
      </c>
      <c r="D11" s="40" t="s">
        <v>28</v>
      </c>
      <c r="E11" s="41"/>
      <c r="F11" s="34"/>
      <c r="G11" s="34"/>
      <c r="H11" s="32"/>
      <c r="I11" s="44"/>
      <c r="J11" s="32"/>
      <c r="K11" s="32"/>
      <c r="L11" s="32"/>
      <c r="M11" s="44"/>
      <c r="N11" s="44"/>
      <c r="O11" s="44"/>
      <c r="P11" s="50" t="s">
        <v>23</v>
      </c>
      <c r="Q11" s="51"/>
      <c r="R11" s="10" t="s">
        <v>45</v>
      </c>
      <c r="S11" s="10" t="s">
        <v>47</v>
      </c>
      <c r="T11" s="10" t="s">
        <v>46</v>
      </c>
      <c r="U11" s="11" t="s">
        <v>41</v>
      </c>
      <c r="V11" s="49"/>
    </row>
    <row r="12" spans="1:22" ht="25.5" customHeight="1" thickBot="1" x14ac:dyDescent="0.3">
      <c r="A12" s="5" t="s">
        <v>48</v>
      </c>
      <c r="B12" s="6">
        <v>0</v>
      </c>
      <c r="C12" s="6">
        <v>0</v>
      </c>
      <c r="D12" s="35">
        <v>0</v>
      </c>
      <c r="E12" s="36"/>
      <c r="F12" s="6">
        <v>0</v>
      </c>
      <c r="G12" s="6">
        <v>0</v>
      </c>
      <c r="H12" s="6">
        <v>0</v>
      </c>
      <c r="I12" s="6">
        <v>0</v>
      </c>
      <c r="J12" s="25">
        <f>SUM(B12:I12)</f>
        <v>0</v>
      </c>
      <c r="K12" s="25">
        <f>IF(IF(OR($C$12&gt;0,$H$12&gt;0),($B$12+$F$12+$G$12+I12)*1.2,IF(($B$12+$F$12+$G$12+I12)*0.1&gt;2,($B$12+$F$12+$G$12+I12)*1.1,($B$12+$F$12+$G$12+I12+2)))&gt;J12,J12,IF(OR($C$12&gt;0,$H$12&gt;0),($B$12+$F$12+$G$12+I12)*1.2,IF(($B$12+$F$12+$G$12+I12)*0.1&gt;2,($B$12+$F$12+$G$12+I12)*1.1,($B$12+$F$12+$G$12+I12+2))))</f>
        <v>0</v>
      </c>
      <c r="L12" s="6">
        <v>0</v>
      </c>
      <c r="M12" s="6">
        <v>0</v>
      </c>
      <c r="N12" s="25">
        <f>J12-L12-M12</f>
        <v>0</v>
      </c>
      <c r="O12" s="25">
        <f>H12-L12</f>
        <v>0</v>
      </c>
      <c r="P12" s="42">
        <v>0</v>
      </c>
      <c r="Q12" s="43"/>
      <c r="R12" s="25">
        <f>N12-O12-P12</f>
        <v>0</v>
      </c>
      <c r="S12" s="25">
        <f>IF(B12+F12=0,0,MAXA((B12+F12)-O12,(B12+F12)*0.2))</f>
        <v>0</v>
      </c>
      <c r="T12" s="25">
        <f>IF(R12&gt;S12,S12,R12)</f>
        <v>0</v>
      </c>
      <c r="U12" s="26">
        <f>P12+T12</f>
        <v>0</v>
      </c>
      <c r="V12" s="27">
        <f>R12-T12</f>
        <v>0</v>
      </c>
    </row>
    <row r="13" spans="1:22" ht="26.1" customHeight="1" thickTop="1" thickBot="1" x14ac:dyDescent="0.3">
      <c r="A13" s="12"/>
      <c r="B13" s="13"/>
      <c r="C13" s="13"/>
      <c r="D13" s="13"/>
      <c r="E13" s="13"/>
      <c r="F13" s="13"/>
      <c r="G13" s="13"/>
      <c r="H13" s="21" t="str">
        <f>IF(AND(B12&lt;100,H12&gt;200),"Storage Can Not Exceed 200 AF",IF(H12&gt;B12*2,"Storage Can Not Exceed 200% of AR, Unless Approved by the Storage Panel",""))</f>
        <v/>
      </c>
      <c r="I13" s="21"/>
      <c r="J13" s="13"/>
      <c r="K13" s="13"/>
      <c r="L13" s="14" t="str">
        <f>IF(L12+M12&gt;K12,"Pumping Exceeded Total Extraction Right in Violation of the Judgment","")</f>
        <v/>
      </c>
      <c r="M13" s="14"/>
      <c r="N13" s="13"/>
      <c r="O13" s="13"/>
      <c r="P13" s="13"/>
      <c r="Q13" s="20" t="str">
        <f>IF(D12&gt;0,IF(L12+M12&gt;(J12-SUM(D12)),"Amount Pumped Will Use Drought Carryover",""),"")</f>
        <v/>
      </c>
      <c r="R13" s="13"/>
      <c r="S13" s="13"/>
      <c r="T13" s="13"/>
      <c r="U13" s="13"/>
      <c r="V13" s="15"/>
    </row>
    <row r="14" spans="1:22" ht="15.75" thickTop="1" x14ac:dyDescent="0.25"/>
  </sheetData>
  <sheetProtection selectLockedCells="1"/>
  <mergeCells count="19">
    <mergeCell ref="V10:V11"/>
    <mergeCell ref="K10:K11"/>
    <mergeCell ref="P11:Q11"/>
    <mergeCell ref="I10:I11"/>
    <mergeCell ref="O10:O11"/>
    <mergeCell ref="D12:E12"/>
    <mergeCell ref="C10:E10"/>
    <mergeCell ref="D11:E11"/>
    <mergeCell ref="P12:Q12"/>
    <mergeCell ref="L10:L11"/>
    <mergeCell ref="N10:N11"/>
    <mergeCell ref="P10:U10"/>
    <mergeCell ref="M10:M11"/>
    <mergeCell ref="A10:A11"/>
    <mergeCell ref="B10:B11"/>
    <mergeCell ref="H10:H11"/>
    <mergeCell ref="J10:J11"/>
    <mergeCell ref="F10:F11"/>
    <mergeCell ref="G10:G11"/>
  </mergeCells>
  <conditionalFormatting sqref="A13:I13">
    <cfRule type="expression" dxfId="3" priority="10">
      <formula>$H$13="Storage Can Not Exceed 200% of AR, Unless Approved by the Storage Panel"</formula>
    </cfRule>
  </conditionalFormatting>
  <conditionalFormatting sqref="F13:I13">
    <cfRule type="expression" dxfId="2" priority="3">
      <formula>$H$13="Storage Can Not Exceed 200 AF"</formula>
    </cfRule>
  </conditionalFormatting>
  <conditionalFormatting sqref="K13:O13">
    <cfRule type="expression" dxfId="1" priority="5">
      <formula>$L$13="In Violation of the Judgment"</formula>
    </cfRule>
  </conditionalFormatting>
  <conditionalFormatting sqref="Q13:T13">
    <cfRule type="expression" dxfId="0" priority="4">
      <formula>$Q$13="Amount Pumped Will Use Drought Carryover"</formula>
    </cfRule>
  </conditionalFormatting>
  <pageMargins left="0.25" right="0.25" top="0.75" bottom="0.75" header="0.3" footer="0.3"/>
  <pageSetup paperSize="3"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WRD</vt:lpstr>
      <vt:lpstr>WRD!Print_Area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2018-04-23T19:59:42Z</dcterms:created>
  <dcterms:modified xsi:type="dcterms:W3CDTF">2024-10-03T20:37:14Z</dcterms:modified>
</cp:coreProperties>
</file>